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 tabRatio="686"/>
  </bookViews>
  <sheets>
    <sheet name="Dimension_Property" sheetId="1" r:id="rId1"/>
  </sheets>
  <calcPr calcId="124519"/>
</workbook>
</file>

<file path=xl/calcChain.xml><?xml version="1.0" encoding="utf-8"?>
<calcChain xmlns="http://schemas.openxmlformats.org/spreadsheetml/2006/main">
  <c r="F23" i="1"/>
  <c r="N17" l="1"/>
  <c r="N16"/>
  <c r="J17"/>
  <c r="J16"/>
  <c r="F20"/>
  <c r="J23" s="1"/>
  <c r="F19"/>
  <c r="J22" s="1"/>
  <c r="F13"/>
  <c r="F12"/>
  <c r="J18" s="1"/>
  <c r="N18" l="1"/>
  <c r="N2" s="1"/>
  <c r="N7" s="1"/>
  <c r="F21"/>
  <c r="J24" l="1"/>
  <c r="J10" s="1"/>
  <c r="F14"/>
  <c r="F18" l="1"/>
  <c r="F16"/>
  <c r="F15"/>
  <c r="J13"/>
  <c r="J11"/>
  <c r="J20" l="1"/>
  <c r="J19"/>
  <c r="J21"/>
  <c r="J12"/>
  <c r="F17"/>
  <c r="J14"/>
  <c r="J2" l="1"/>
  <c r="F22" s="1"/>
  <c r="N3"/>
  <c r="N5"/>
  <c r="N6" s="1"/>
  <c r="N4"/>
  <c r="J5" l="1"/>
  <c r="J6" s="1"/>
  <c r="J3"/>
  <c r="J4"/>
  <c r="J7"/>
  <c r="J8" s="1"/>
  <c r="N8"/>
</calcChain>
</file>

<file path=xl/sharedStrings.xml><?xml version="1.0" encoding="utf-8"?>
<sst xmlns="http://schemas.openxmlformats.org/spreadsheetml/2006/main" count="121" uniqueCount="69">
  <si>
    <t>(mm)</t>
  </si>
  <si>
    <t>(mm3)</t>
  </si>
  <si>
    <t>(mm4)</t>
  </si>
  <si>
    <t>(mm2)</t>
  </si>
  <si>
    <t>B.HOSSEINPOUR</t>
  </si>
  <si>
    <t>(cm2)</t>
  </si>
  <si>
    <t>(cm4)</t>
  </si>
  <si>
    <t>(m4)</t>
  </si>
  <si>
    <t>(cm)</t>
  </si>
  <si>
    <t>(cm3)</t>
  </si>
  <si>
    <t xml:space="preserve"> </t>
  </si>
  <si>
    <t>X</t>
  </si>
  <si>
    <t>Y</t>
  </si>
  <si>
    <t>(kg/m)</t>
  </si>
  <si>
    <t>Web Area</t>
  </si>
  <si>
    <t>Flange Area_1</t>
  </si>
  <si>
    <t>Flange Area_2</t>
  </si>
  <si>
    <t>I_Flange_x_11</t>
  </si>
  <si>
    <t>I_Flange_x_10</t>
  </si>
  <si>
    <t>I_Flange_x_20</t>
  </si>
  <si>
    <t>I_Web_x_30</t>
  </si>
  <si>
    <t>I_Flange_x_21</t>
  </si>
  <si>
    <t>I_Web_x_31</t>
  </si>
  <si>
    <t>I_Flange_x'_11</t>
  </si>
  <si>
    <t>I_Flange_x'_21</t>
  </si>
  <si>
    <t>I_Web_x'_31</t>
  </si>
  <si>
    <t>I_Flange_y_10</t>
  </si>
  <si>
    <t>I_Flange_y_20</t>
  </si>
  <si>
    <t>I_Web_y_30</t>
  </si>
  <si>
    <t>I_Flange_y'_11</t>
  </si>
  <si>
    <t>I_Flange_y'_21</t>
  </si>
  <si>
    <t>I_Web_y'_31</t>
  </si>
  <si>
    <t xml:space="preserve">I_x = </t>
  </si>
  <si>
    <t xml:space="preserve">r_x = </t>
  </si>
  <si>
    <t xml:space="preserve">S_x = </t>
  </si>
  <si>
    <t xml:space="preserve">I_x' = </t>
  </si>
  <si>
    <t xml:space="preserve">r_x' = </t>
  </si>
  <si>
    <t xml:space="preserve">S_x' = </t>
  </si>
  <si>
    <t xml:space="preserve">I_y = </t>
  </si>
  <si>
    <t xml:space="preserve">r_y = </t>
  </si>
  <si>
    <t xml:space="preserve">S_y = </t>
  </si>
  <si>
    <t>[ X ]</t>
  </si>
  <si>
    <t>[ Y ]</t>
  </si>
  <si>
    <t>[ X ' ]</t>
  </si>
  <si>
    <t>[ Y ' ]</t>
  </si>
  <si>
    <t>(kg/m3)</t>
  </si>
  <si>
    <t>I_x / I_y =</t>
  </si>
  <si>
    <t>hw =</t>
  </si>
  <si>
    <t>Section Area =</t>
  </si>
  <si>
    <t>h_Center =</t>
  </si>
  <si>
    <t>G =</t>
  </si>
  <si>
    <t>t1 =</t>
  </si>
  <si>
    <t>t2 =</t>
  </si>
  <si>
    <t>t3 =</t>
  </si>
  <si>
    <t>h =</t>
  </si>
  <si>
    <t>Density =</t>
  </si>
  <si>
    <t>I_x' / I_y' =</t>
  </si>
  <si>
    <t>D1 =</t>
  </si>
  <si>
    <t>hp =</t>
  </si>
  <si>
    <t>D2 =</t>
  </si>
  <si>
    <t>EMAD HYPER STRUCTURES CO.</t>
  </si>
  <si>
    <t>INPUT</t>
  </si>
  <si>
    <t>ورودی</t>
  </si>
  <si>
    <t>OUTPUT</t>
  </si>
  <si>
    <t>خروجی هندسی</t>
  </si>
  <si>
    <t>www.EHSCO.IR</t>
  </si>
  <si>
    <t>Email: info@ehsco.ir</t>
  </si>
  <si>
    <t>Mobile: +98 914.118.7430</t>
  </si>
  <si>
    <t>Email: b_hosseinpour2003@yahoo.com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</si>
</sst>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E+00"/>
    <numFmt numFmtId="166" formatCode="0.0"/>
  </numFmts>
  <fonts count="19"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1"/>
      <color theme="1"/>
      <name val="Times New Roman"/>
      <family val="1"/>
      <scheme val="major"/>
    </font>
    <font>
      <sz val="11"/>
      <color theme="1"/>
      <name val="Tahoma"/>
      <family val="2"/>
    </font>
    <font>
      <sz val="10"/>
      <color theme="2" tint="-0.249977111117893"/>
      <name val="Tahoma"/>
      <family val="2"/>
    </font>
    <font>
      <sz val="11"/>
      <color theme="2" tint="-0.249977111117893"/>
      <name val="Arial"/>
      <family val="2"/>
      <charset val="178"/>
      <scheme val="minor"/>
    </font>
    <font>
      <i/>
      <sz val="9"/>
      <color theme="2" tint="-0.249977111117893"/>
      <name val="Arial"/>
      <family val="2"/>
      <scheme val="minor"/>
    </font>
    <font>
      <i/>
      <sz val="12"/>
      <color theme="0" tint="-0.499984740745262"/>
      <name val="Arial"/>
      <family val="2"/>
      <scheme val="minor"/>
    </font>
    <font>
      <sz val="11"/>
      <color theme="2" tint="-0.249977111117893"/>
      <name val="Tahoma"/>
      <family val="2"/>
    </font>
    <font>
      <i/>
      <sz val="12"/>
      <color rgb="FFC00000"/>
      <name val="Calibri"/>
      <family val="2"/>
    </font>
    <font>
      <i/>
      <sz val="12"/>
      <color theme="2" tint="-0.249977111117893"/>
      <name val="Calibri"/>
      <family val="2"/>
    </font>
    <font>
      <i/>
      <sz val="12"/>
      <color theme="0" tint="-0.499984740745262"/>
      <name val="Calibri"/>
      <family val="2"/>
    </font>
    <font>
      <sz val="14"/>
      <color theme="0"/>
      <name val="Times New Roman"/>
      <family val="1"/>
      <scheme val="major"/>
    </font>
    <font>
      <b/>
      <sz val="11"/>
      <color rgb="FF0070C0"/>
      <name val="Arial"/>
      <family val="2"/>
      <scheme val="minor"/>
    </font>
    <font>
      <b/>
      <sz val="10"/>
      <name val="Tahoma"/>
      <family val="2"/>
    </font>
    <font>
      <sz val="10"/>
      <color theme="1"/>
      <name val="Arial"/>
      <family val="2"/>
      <charset val="178"/>
      <scheme val="minor"/>
    </font>
    <font>
      <i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3" borderId="0" xfId="0" applyNumberFormat="1" applyFont="1" applyFill="1" applyBorder="1" applyAlignment="1">
      <alignment horizontal="left" vertical="center"/>
    </xf>
    <xf numFmtId="165" fontId="0" fillId="3" borderId="0" xfId="0" applyNumberFormat="1" applyFont="1" applyFill="1" applyBorder="1" applyAlignment="1">
      <alignment horizontal="left" vertical="center"/>
    </xf>
    <xf numFmtId="165" fontId="0" fillId="4" borderId="0" xfId="0" applyNumberFormat="1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left" vertical="center"/>
    </xf>
    <xf numFmtId="11" fontId="0" fillId="3" borderId="0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165" fontId="0" fillId="3" borderId="1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right" vertical="center"/>
    </xf>
    <xf numFmtId="165" fontId="0" fillId="4" borderId="5" xfId="0" applyNumberFormat="1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165" fontId="0" fillId="4" borderId="1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166" fontId="0" fillId="0" borderId="1" xfId="0" applyNumberFormat="1" applyFont="1" applyBorder="1" applyAlignment="1">
      <alignment horizontal="left" vertical="center"/>
    </xf>
    <xf numFmtId="166" fontId="0" fillId="0" borderId="0" xfId="0" applyNumberFormat="1" applyFont="1" applyBorder="1" applyAlignment="1">
      <alignment horizontal="left" vertical="center"/>
    </xf>
    <xf numFmtId="4" fontId="0" fillId="3" borderId="0" xfId="0" applyNumberFormat="1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66" fontId="15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6" fillId="6" borderId="6" xfId="0" applyFont="1" applyFill="1" applyBorder="1" applyAlignment="1">
      <alignment horizontal="right" vertical="center"/>
    </xf>
    <xf numFmtId="0" fontId="16" fillId="6" borderId="7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66FF99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244502</xdr:rowOff>
    </xdr:from>
    <xdr:to>
      <xdr:col>2</xdr:col>
      <xdr:colOff>1028700</xdr:colOff>
      <xdr:row>24</xdr:row>
      <xdr:rowOff>29067</xdr:rowOff>
    </xdr:to>
    <xdr:pic>
      <xdr:nvPicPr>
        <xdr:cNvPr id="2" name="Picture 1" descr="C_Ang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4502"/>
          <a:ext cx="3181350" cy="5328115"/>
        </a:xfrm>
        <a:prstGeom prst="rect">
          <a:avLst/>
        </a:prstGeom>
        <a:ln w="3175" cap="sq">
          <a:noFill/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workbookViewId="0">
      <selection activeCell="H9" sqref="H9"/>
    </sheetView>
  </sheetViews>
  <sheetFormatPr defaultRowHeight="14.25"/>
  <cols>
    <col min="1" max="1" width="14.625" style="1" customWidth="1"/>
    <col min="2" max="3" width="13.625" style="1" customWidth="1"/>
    <col min="4" max="4" width="2.625" style="1" customWidth="1"/>
    <col min="5" max="5" width="14" style="1" bestFit="1" customWidth="1"/>
    <col min="6" max="6" width="10.625" style="1" customWidth="1"/>
    <col min="7" max="7" width="7.625" style="1" customWidth="1"/>
    <col min="8" max="8" width="2.625" style="1" customWidth="1"/>
    <col min="9" max="9" width="12.625" style="1" customWidth="1"/>
    <col min="10" max="10" width="14.625" style="1" customWidth="1"/>
    <col min="11" max="11" width="7.625" style="1" customWidth="1"/>
    <col min="12" max="12" width="2.625" style="1" customWidth="1"/>
    <col min="13" max="13" width="12.625" style="1" customWidth="1"/>
    <col min="14" max="14" width="14.625" style="1" customWidth="1"/>
    <col min="15" max="15" width="7.625" style="1" customWidth="1"/>
    <col min="16" max="16" width="2.625" style="1" customWidth="1"/>
    <col min="17" max="16384" width="9" style="1"/>
  </cols>
  <sheetData>
    <row r="1" spans="1:16" ht="20.100000000000001" customHeight="1">
      <c r="A1" s="46" t="s">
        <v>60</v>
      </c>
      <c r="B1" s="47"/>
      <c r="C1" s="47"/>
      <c r="D1" s="67"/>
      <c r="E1" s="67"/>
      <c r="F1" s="67"/>
      <c r="G1" s="67" t="s">
        <v>10</v>
      </c>
      <c r="H1" s="67"/>
      <c r="I1" s="68" t="s">
        <v>41</v>
      </c>
      <c r="J1" s="68"/>
      <c r="K1" s="68"/>
      <c r="L1" s="69"/>
      <c r="M1" s="70" t="s">
        <v>42</v>
      </c>
      <c r="N1" s="70"/>
      <c r="O1" s="70"/>
      <c r="P1" s="71"/>
    </row>
    <row r="2" spans="1:16" ht="15.95" customHeight="1">
      <c r="A2" s="72"/>
      <c r="B2" s="38"/>
      <c r="C2" s="38"/>
      <c r="D2" s="38"/>
      <c r="E2" s="54" t="s">
        <v>61</v>
      </c>
      <c r="F2" s="55" t="s">
        <v>62</v>
      </c>
      <c r="G2" s="56"/>
      <c r="H2" s="38"/>
      <c r="I2" s="24" t="s">
        <v>32</v>
      </c>
      <c r="J2" s="25">
        <f>SUM(J16:J21)</f>
        <v>319791825.52720755</v>
      </c>
      <c r="K2" s="77" t="s">
        <v>2</v>
      </c>
      <c r="L2" s="41"/>
      <c r="M2" s="24" t="s">
        <v>38</v>
      </c>
      <c r="N2" s="25">
        <f>SUM(N16:N18)</f>
        <v>4228223.2112204777</v>
      </c>
      <c r="O2" s="77" t="s">
        <v>2</v>
      </c>
      <c r="P2" s="73"/>
    </row>
    <row r="3" spans="1:16" ht="15.95" customHeight="1">
      <c r="A3" s="72"/>
      <c r="B3" s="38"/>
      <c r="C3" s="38"/>
      <c r="D3" s="38"/>
      <c r="E3" s="49" t="s">
        <v>57</v>
      </c>
      <c r="F3" s="48">
        <v>114.4</v>
      </c>
      <c r="G3" s="50" t="s">
        <v>0</v>
      </c>
      <c r="H3" s="38"/>
      <c r="I3" s="26" t="s">
        <v>32</v>
      </c>
      <c r="J3" s="3">
        <f>J2/10000</f>
        <v>31979.182552720755</v>
      </c>
      <c r="K3" s="78" t="s">
        <v>6</v>
      </c>
      <c r="L3" s="41"/>
      <c r="M3" s="26" t="s">
        <v>38</v>
      </c>
      <c r="N3" s="3">
        <f>N2/10000</f>
        <v>422.82232112204775</v>
      </c>
      <c r="O3" s="78" t="s">
        <v>6</v>
      </c>
      <c r="P3" s="73"/>
    </row>
    <row r="4" spans="1:16" ht="15.95" customHeight="1">
      <c r="A4" s="72"/>
      <c r="B4" s="38"/>
      <c r="C4" s="38"/>
      <c r="D4" s="38"/>
      <c r="E4" s="49" t="s">
        <v>51</v>
      </c>
      <c r="F4" s="48">
        <v>4</v>
      </c>
      <c r="G4" s="50" t="s">
        <v>0</v>
      </c>
      <c r="H4" s="38"/>
      <c r="I4" s="26" t="s">
        <v>32</v>
      </c>
      <c r="J4" s="7">
        <f>J2/10^12</f>
        <v>3.1979182552720756E-4</v>
      </c>
      <c r="K4" s="78" t="s">
        <v>7</v>
      </c>
      <c r="L4" s="41"/>
      <c r="M4" s="26" t="s">
        <v>38</v>
      </c>
      <c r="N4" s="7">
        <f>N2/10^12</f>
        <v>4.2282232112204776E-6</v>
      </c>
      <c r="O4" s="78" t="s">
        <v>7</v>
      </c>
      <c r="P4" s="73"/>
    </row>
    <row r="5" spans="1:16" ht="15.95" customHeight="1">
      <c r="A5" s="72"/>
      <c r="B5" s="38"/>
      <c r="C5" s="38"/>
      <c r="D5" s="38"/>
      <c r="E5" s="49" t="s">
        <v>59</v>
      </c>
      <c r="F5" s="48">
        <v>114.3</v>
      </c>
      <c r="G5" s="50" t="s">
        <v>0</v>
      </c>
      <c r="H5" s="38"/>
      <c r="I5" s="26" t="s">
        <v>33</v>
      </c>
      <c r="J5" s="45">
        <f>SQRT(J2/F14)</f>
        <v>271.53389437932475</v>
      </c>
      <c r="K5" s="78" t="s">
        <v>0</v>
      </c>
      <c r="L5" s="41"/>
      <c r="M5" s="26" t="s">
        <v>39</v>
      </c>
      <c r="N5" s="3">
        <f>SQRT(N2/F14)</f>
        <v>31.222618479029755</v>
      </c>
      <c r="O5" s="78" t="s">
        <v>0</v>
      </c>
      <c r="P5" s="73"/>
    </row>
    <row r="6" spans="1:16" ht="15.95" customHeight="1">
      <c r="A6" s="72"/>
      <c r="B6" s="38"/>
      <c r="C6" s="38"/>
      <c r="D6" s="38"/>
      <c r="E6" s="49" t="s">
        <v>52</v>
      </c>
      <c r="F6" s="48">
        <v>4</v>
      </c>
      <c r="G6" s="50" t="s">
        <v>0</v>
      </c>
      <c r="H6" s="38"/>
      <c r="I6" s="26" t="s">
        <v>33</v>
      </c>
      <c r="J6" s="3">
        <f>J5/10</f>
        <v>27.153389437932475</v>
      </c>
      <c r="K6" s="78" t="s">
        <v>8</v>
      </c>
      <c r="L6" s="41"/>
      <c r="M6" s="26" t="s">
        <v>39</v>
      </c>
      <c r="N6" s="3">
        <f>N5/10</f>
        <v>3.1222618479029753</v>
      </c>
      <c r="O6" s="78" t="s">
        <v>8</v>
      </c>
      <c r="P6" s="73"/>
    </row>
    <row r="7" spans="1:16" ht="15.95" customHeight="1">
      <c r="A7" s="72"/>
      <c r="B7" s="38"/>
      <c r="C7" s="38"/>
      <c r="D7" s="38"/>
      <c r="E7" s="49" t="s">
        <v>53</v>
      </c>
      <c r="F7" s="48">
        <v>3</v>
      </c>
      <c r="G7" s="50" t="s">
        <v>0</v>
      </c>
      <c r="H7" s="38"/>
      <c r="I7" s="26" t="s">
        <v>34</v>
      </c>
      <c r="J7" s="4">
        <f>J2/(IF(F8-F16&gt;F16,F8-F16,F16))</f>
        <v>852646.169539041</v>
      </c>
      <c r="K7" s="78" t="s">
        <v>1</v>
      </c>
      <c r="L7" s="41"/>
      <c r="M7" s="26" t="s">
        <v>40</v>
      </c>
      <c r="N7" s="4">
        <f>N2/(F5/2)</f>
        <v>73984.658114094098</v>
      </c>
      <c r="O7" s="78" t="s">
        <v>1</v>
      </c>
      <c r="P7" s="73"/>
    </row>
    <row r="8" spans="1:16" ht="15.95" customHeight="1">
      <c r="A8" s="72"/>
      <c r="B8" s="38"/>
      <c r="C8" s="38"/>
      <c r="D8" s="38"/>
      <c r="E8" s="49" t="s">
        <v>54</v>
      </c>
      <c r="F8" s="48">
        <v>750</v>
      </c>
      <c r="G8" s="50" t="s">
        <v>0</v>
      </c>
      <c r="H8" s="38"/>
      <c r="I8" s="27" t="s">
        <v>34</v>
      </c>
      <c r="J8" s="28">
        <f>J7/1000</f>
        <v>852.64616953904101</v>
      </c>
      <c r="K8" s="79" t="s">
        <v>9</v>
      </c>
      <c r="L8" s="41"/>
      <c r="M8" s="27" t="s">
        <v>40</v>
      </c>
      <c r="N8" s="28">
        <f>N7/1000</f>
        <v>73.984658114094103</v>
      </c>
      <c r="O8" s="79" t="s">
        <v>9</v>
      </c>
      <c r="P8" s="73"/>
    </row>
    <row r="9" spans="1:16" ht="18" customHeight="1">
      <c r="A9" s="72"/>
      <c r="B9" s="38"/>
      <c r="C9" s="38"/>
      <c r="D9" s="38"/>
      <c r="E9" s="51" t="s">
        <v>55</v>
      </c>
      <c r="F9" s="52">
        <v>7860</v>
      </c>
      <c r="G9" s="53" t="s">
        <v>45</v>
      </c>
      <c r="H9" s="38"/>
      <c r="I9" s="57" t="s">
        <v>43</v>
      </c>
      <c r="J9" s="57"/>
      <c r="K9" s="57"/>
      <c r="L9" s="58"/>
      <c r="M9" s="59" t="s">
        <v>44</v>
      </c>
      <c r="N9" s="59"/>
      <c r="O9" s="59"/>
      <c r="P9" s="73"/>
    </row>
    <row r="10" spans="1:16" ht="15.95" customHeight="1">
      <c r="A10" s="72"/>
      <c r="B10" s="38"/>
      <c r="C10" s="38"/>
      <c r="D10" s="38"/>
      <c r="E10" s="40"/>
      <c r="F10" s="41"/>
      <c r="G10" s="41"/>
      <c r="H10" s="38"/>
      <c r="I10" s="29" t="s">
        <v>35</v>
      </c>
      <c r="J10" s="30">
        <f>SUM(J16:J18)+SUM(J22:J24)</f>
        <v>929913266.18462873</v>
      </c>
      <c r="K10" s="80" t="s">
        <v>2</v>
      </c>
      <c r="L10" s="41"/>
      <c r="M10" s="29"/>
      <c r="N10" s="30"/>
      <c r="O10" s="80"/>
      <c r="P10" s="73"/>
    </row>
    <row r="11" spans="1:16" ht="20.100000000000001" customHeight="1">
      <c r="A11" s="72"/>
      <c r="B11" s="38"/>
      <c r="C11" s="38"/>
      <c r="D11" s="38"/>
      <c r="E11" s="54" t="s">
        <v>63</v>
      </c>
      <c r="F11" s="55" t="s">
        <v>64</v>
      </c>
      <c r="G11" s="56"/>
      <c r="H11" s="38"/>
      <c r="I11" s="31" t="s">
        <v>35</v>
      </c>
      <c r="J11" s="5">
        <f>J10/10000</f>
        <v>92991.326618462874</v>
      </c>
      <c r="K11" s="81" t="s">
        <v>6</v>
      </c>
      <c r="L11" s="41"/>
      <c r="M11" s="31"/>
      <c r="N11" s="5"/>
      <c r="O11" s="81"/>
      <c r="P11" s="73"/>
    </row>
    <row r="12" spans="1:16" s="2" customFormat="1" ht="20.100000000000001" customHeight="1">
      <c r="A12" s="74"/>
      <c r="B12" s="41"/>
      <c r="C12" s="41"/>
      <c r="D12" s="41"/>
      <c r="E12" s="19" t="s">
        <v>47</v>
      </c>
      <c r="F12" s="20">
        <f>F8-F3-F5</f>
        <v>521.30000000000007</v>
      </c>
      <c r="G12" s="34" t="s">
        <v>0</v>
      </c>
      <c r="H12" s="41"/>
      <c r="I12" s="31" t="s">
        <v>36</v>
      </c>
      <c r="J12" s="6">
        <f>SQRT(J10/F14)</f>
        <v>463.03262369058967</v>
      </c>
      <c r="K12" s="81" t="s">
        <v>0</v>
      </c>
      <c r="L12" s="41"/>
      <c r="M12" s="31"/>
      <c r="N12" s="6"/>
      <c r="O12" s="81"/>
      <c r="P12" s="75"/>
    </row>
    <row r="13" spans="1:16" s="2" customFormat="1" ht="20.100000000000001" customHeight="1">
      <c r="A13" s="74"/>
      <c r="B13" s="41"/>
      <c r="C13" s="41"/>
      <c r="D13" s="41"/>
      <c r="E13" s="22" t="s">
        <v>58</v>
      </c>
      <c r="F13" s="18">
        <f>F8-F3/2-F5/2</f>
        <v>635.65</v>
      </c>
      <c r="G13" s="36" t="s">
        <v>0</v>
      </c>
      <c r="H13" s="41"/>
      <c r="I13" s="31" t="s">
        <v>37</v>
      </c>
      <c r="J13" s="5">
        <f>J10/F8</f>
        <v>1239884.3549128382</v>
      </c>
      <c r="K13" s="81" t="s">
        <v>1</v>
      </c>
      <c r="L13" s="41"/>
      <c r="M13" s="31"/>
      <c r="N13" s="5"/>
      <c r="O13" s="81"/>
      <c r="P13" s="75"/>
    </row>
    <row r="14" spans="1:16" s="2" customFormat="1" ht="20.100000000000001" customHeight="1">
      <c r="A14" s="74"/>
      <c r="B14" s="41"/>
      <c r="C14" s="41"/>
      <c r="D14" s="41"/>
      <c r="E14" s="22" t="s">
        <v>48</v>
      </c>
      <c r="F14" s="18">
        <f>F19+F20+F21</f>
        <v>4337.2979945890693</v>
      </c>
      <c r="G14" s="36" t="s">
        <v>3</v>
      </c>
      <c r="H14" s="41"/>
      <c r="I14" s="32" t="s">
        <v>37</v>
      </c>
      <c r="J14" s="33">
        <f>J13/1000</f>
        <v>1239.8843549128383</v>
      </c>
      <c r="K14" s="82" t="s">
        <v>9</v>
      </c>
      <c r="L14" s="41"/>
      <c r="M14" s="32"/>
      <c r="N14" s="33"/>
      <c r="O14" s="82"/>
      <c r="P14" s="75"/>
    </row>
    <row r="15" spans="1:16" s="2" customFormat="1" ht="20.100000000000001" customHeight="1">
      <c r="A15" s="74"/>
      <c r="B15" s="41"/>
      <c r="C15" s="41"/>
      <c r="D15" s="41"/>
      <c r="E15" s="22" t="s">
        <v>48</v>
      </c>
      <c r="F15" s="18">
        <f>F14/100</f>
        <v>43.372979945890691</v>
      </c>
      <c r="G15" s="36" t="s">
        <v>5</v>
      </c>
      <c r="H15" s="41"/>
      <c r="I15" s="57" t="s">
        <v>11</v>
      </c>
      <c r="J15" s="57"/>
      <c r="K15" s="57"/>
      <c r="L15" s="58"/>
      <c r="M15" s="59" t="s">
        <v>12</v>
      </c>
      <c r="N15" s="59"/>
      <c r="O15" s="59"/>
      <c r="P15" s="75"/>
    </row>
    <row r="16" spans="1:16" s="2" customFormat="1" ht="20.100000000000001" customHeight="1">
      <c r="A16" s="74"/>
      <c r="B16" s="41"/>
      <c r="C16" s="41"/>
      <c r="D16" s="41"/>
      <c r="E16" s="22" t="s">
        <v>49</v>
      </c>
      <c r="F16" s="18">
        <f>(F19*(F8-F3/2)+F20*(F5/2)+F21*(F5+F12/2))/F14</f>
        <v>375.05806857737241</v>
      </c>
      <c r="G16" s="36" t="s">
        <v>0</v>
      </c>
      <c r="H16" s="41"/>
      <c r="I16" s="8" t="s">
        <v>18</v>
      </c>
      <c r="J16" s="9">
        <f>(PI()/64)*(F3^4-(F3-2*F4)^4)</f>
        <v>2116395.5668377387</v>
      </c>
      <c r="K16" s="10" t="s">
        <v>2</v>
      </c>
      <c r="L16" s="39"/>
      <c r="M16" s="8" t="s">
        <v>26</v>
      </c>
      <c r="N16" s="9">
        <f>(PI()/64)*(F3^4-(F3-2*F4)^4)</f>
        <v>2116395.5668377387</v>
      </c>
      <c r="O16" s="10" t="s">
        <v>2</v>
      </c>
      <c r="P16" s="75"/>
    </row>
    <row r="17" spans="1:16" s="2" customFormat="1" ht="20.100000000000001" customHeight="1">
      <c r="A17" s="74"/>
      <c r="B17" s="41"/>
      <c r="C17" s="41"/>
      <c r="D17" s="41"/>
      <c r="E17" s="22" t="s">
        <v>49</v>
      </c>
      <c r="F17" s="18">
        <f>F16/10</f>
        <v>37.505806857737241</v>
      </c>
      <c r="G17" s="37" t="s">
        <v>8</v>
      </c>
      <c r="H17" s="41"/>
      <c r="I17" s="11" t="s">
        <v>19</v>
      </c>
      <c r="J17" s="12">
        <f>(PI()/64)*(F5^4-(F5-2*F6)^4)</f>
        <v>2110654.7193827392</v>
      </c>
      <c r="K17" s="13" t="s">
        <v>2</v>
      </c>
      <c r="L17" s="39"/>
      <c r="M17" s="11" t="s">
        <v>27</v>
      </c>
      <c r="N17" s="12">
        <f>(PI()/64)*(F5^4-(F5-2*F6)^4)</f>
        <v>2110654.7193827392</v>
      </c>
      <c r="O17" s="13" t="s">
        <v>2</v>
      </c>
      <c r="P17" s="75"/>
    </row>
    <row r="18" spans="1:16" s="2" customFormat="1" ht="20.100000000000001" customHeight="1">
      <c r="A18" s="74"/>
      <c r="B18" s="41"/>
      <c r="C18" s="41"/>
      <c r="D18" s="41"/>
      <c r="E18" s="22" t="s">
        <v>50</v>
      </c>
      <c r="F18" s="18">
        <f>F14*1000*F9/10^9</f>
        <v>34.09116223747008</v>
      </c>
      <c r="G18" s="37" t="s">
        <v>13</v>
      </c>
      <c r="H18" s="41"/>
      <c r="I18" s="11" t="s">
        <v>20</v>
      </c>
      <c r="J18" s="12">
        <f>F7*F12^3/12</f>
        <v>35416299.649250016</v>
      </c>
      <c r="K18" s="13" t="s">
        <v>2</v>
      </c>
      <c r="L18" s="39"/>
      <c r="M18" s="11" t="s">
        <v>28</v>
      </c>
      <c r="N18" s="12">
        <f>F12*F7^3/12</f>
        <v>1172.9250000000002</v>
      </c>
      <c r="O18" s="13" t="s">
        <v>2</v>
      </c>
      <c r="P18" s="75"/>
    </row>
    <row r="19" spans="1:16" s="2" customFormat="1" ht="20.100000000000001" customHeight="1">
      <c r="A19" s="74"/>
      <c r="B19" s="41"/>
      <c r="C19" s="41"/>
      <c r="D19" s="41"/>
      <c r="E19" s="21" t="s">
        <v>15</v>
      </c>
      <c r="F19" s="17">
        <f>(PI()/4)*(F3^2-(F3-2*F4)^2)</f>
        <v>1387.3273158252523</v>
      </c>
      <c r="G19" s="35" t="s">
        <v>3</v>
      </c>
      <c r="H19" s="40"/>
      <c r="I19" s="11" t="s">
        <v>17</v>
      </c>
      <c r="J19" s="12">
        <f>F19*(F8-F16-F3/2)^2</f>
        <v>140064475.60749689</v>
      </c>
      <c r="K19" s="13" t="s">
        <v>2</v>
      </c>
      <c r="L19" s="39"/>
      <c r="M19" s="11"/>
      <c r="N19" s="12"/>
      <c r="O19" s="13"/>
      <c r="P19" s="76"/>
    </row>
    <row r="20" spans="1:16" s="2" customFormat="1" ht="20.100000000000001" customHeight="1">
      <c r="A20" s="74"/>
      <c r="B20" s="41"/>
      <c r="C20" s="41"/>
      <c r="D20" s="41"/>
      <c r="E20" s="21" t="s">
        <v>16</v>
      </c>
      <c r="F20" s="17">
        <f>(PI()/4)*(F5^2-(F5-2*F6)^2)</f>
        <v>1386.0706787638176</v>
      </c>
      <c r="G20" s="35" t="s">
        <v>3</v>
      </c>
      <c r="H20" s="41"/>
      <c r="I20" s="11" t="s">
        <v>21</v>
      </c>
      <c r="J20" s="12">
        <f>F20*(F16-F5/2)^2</f>
        <v>140083981.71973759</v>
      </c>
      <c r="K20" s="13" t="s">
        <v>2</v>
      </c>
      <c r="L20" s="39"/>
      <c r="M20" s="11"/>
      <c r="N20" s="12"/>
      <c r="O20" s="13"/>
      <c r="P20" s="75"/>
    </row>
    <row r="21" spans="1:16" s="2" customFormat="1" ht="20.100000000000001" customHeight="1">
      <c r="A21" s="74"/>
      <c r="B21" s="41"/>
      <c r="C21" s="41"/>
      <c r="D21" s="41"/>
      <c r="E21" s="21" t="s">
        <v>14</v>
      </c>
      <c r="F21" s="17">
        <f>F12*F7</f>
        <v>1563.9</v>
      </c>
      <c r="G21" s="35" t="s">
        <v>3</v>
      </c>
      <c r="H21" s="41"/>
      <c r="I21" s="11" t="s">
        <v>22</v>
      </c>
      <c r="J21" s="12">
        <f>F21*(F12/2-(F16-F5))^2</f>
        <v>18.264502555766892</v>
      </c>
      <c r="K21" s="13" t="s">
        <v>2</v>
      </c>
      <c r="L21" s="39"/>
      <c r="M21" s="11"/>
      <c r="N21" s="12"/>
      <c r="O21" s="13"/>
      <c r="P21" s="75"/>
    </row>
    <row r="22" spans="1:16" s="2" customFormat="1" ht="20.100000000000001" customHeight="1">
      <c r="A22" s="74"/>
      <c r="B22" s="41"/>
      <c r="C22" s="41"/>
      <c r="D22" s="41"/>
      <c r="E22" s="22" t="s">
        <v>46</v>
      </c>
      <c r="F22" s="44">
        <f>J2/N2</f>
        <v>75.632673478205419</v>
      </c>
      <c r="G22" s="37"/>
      <c r="H22" s="41"/>
      <c r="I22" s="11" t="s">
        <v>23</v>
      </c>
      <c r="J22" s="12">
        <f>F19*(F8-F3/2)^2</f>
        <v>665878044.45890737</v>
      </c>
      <c r="K22" s="13" t="s">
        <v>2</v>
      </c>
      <c r="L22" s="39"/>
      <c r="M22" s="11" t="s">
        <v>29</v>
      </c>
      <c r="N22" s="12">
        <v>0</v>
      </c>
      <c r="O22" s="13" t="s">
        <v>2</v>
      </c>
      <c r="P22" s="75"/>
    </row>
    <row r="23" spans="1:16" s="2" customFormat="1" ht="20.100000000000001" customHeight="1">
      <c r="A23" s="74"/>
      <c r="B23" s="41"/>
      <c r="C23" s="41"/>
      <c r="D23" s="41"/>
      <c r="E23" s="23" t="s">
        <v>56</v>
      </c>
      <c r="F23" s="43">
        <f>J10/N2</f>
        <v>219.93003200893196</v>
      </c>
      <c r="G23" s="42"/>
      <c r="H23" s="41"/>
      <c r="I23" s="11" t="s">
        <v>24</v>
      </c>
      <c r="J23" s="12">
        <f>F20*(F5/2)^2</f>
        <v>4527076.6305007767</v>
      </c>
      <c r="K23" s="13" t="s">
        <v>2</v>
      </c>
      <c r="L23" s="39"/>
      <c r="M23" s="11" t="s">
        <v>30</v>
      </c>
      <c r="N23" s="12">
        <v>0</v>
      </c>
      <c r="O23" s="13" t="s">
        <v>2</v>
      </c>
      <c r="P23" s="75"/>
    </row>
    <row r="24" spans="1:16" s="2" customFormat="1" ht="20.100000000000001" customHeight="1">
      <c r="A24" s="74"/>
      <c r="B24" s="41"/>
      <c r="C24" s="41"/>
      <c r="D24" s="41"/>
      <c r="E24" s="41"/>
      <c r="F24" s="41"/>
      <c r="G24" s="41"/>
      <c r="H24" s="41"/>
      <c r="I24" s="14" t="s">
        <v>25</v>
      </c>
      <c r="J24" s="15">
        <f>F21*(F12/2+F5)^2</f>
        <v>219864795.15975007</v>
      </c>
      <c r="K24" s="16" t="s">
        <v>2</v>
      </c>
      <c r="L24" s="39"/>
      <c r="M24" s="14" t="s">
        <v>31</v>
      </c>
      <c r="N24" s="15">
        <v>0</v>
      </c>
      <c r="O24" s="16" t="s">
        <v>2</v>
      </c>
      <c r="P24" s="75"/>
    </row>
    <row r="25" spans="1:16" s="66" customFormat="1" ht="20.100000000000001" customHeight="1">
      <c r="A25" s="60" t="s">
        <v>65</v>
      </c>
      <c r="B25" s="61" t="s">
        <v>66</v>
      </c>
      <c r="C25" s="61"/>
      <c r="D25" s="62" t="s">
        <v>4</v>
      </c>
      <c r="E25" s="62"/>
      <c r="F25" s="62" t="s">
        <v>67</v>
      </c>
      <c r="G25" s="62"/>
      <c r="H25" s="62"/>
      <c r="I25" s="61" t="s">
        <v>68</v>
      </c>
      <c r="J25" s="61"/>
      <c r="K25" s="61"/>
      <c r="L25" s="61"/>
      <c r="M25" s="63"/>
      <c r="N25" s="64"/>
      <c r="O25" s="64"/>
      <c r="P25" s="65"/>
    </row>
  </sheetData>
  <mergeCells count="13">
    <mergeCell ref="B25:C25"/>
    <mergeCell ref="D25:E25"/>
    <mergeCell ref="F25:H25"/>
    <mergeCell ref="I25:L25"/>
    <mergeCell ref="I9:K9"/>
    <mergeCell ref="M9:O9"/>
    <mergeCell ref="A1:C1"/>
    <mergeCell ref="F2:G2"/>
    <mergeCell ref="I15:K15"/>
    <mergeCell ref="M15:O15"/>
    <mergeCell ref="I1:K1"/>
    <mergeCell ref="M1:O1"/>
    <mergeCell ref="F11:G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Dimension_Property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I_Section Parameters</dc:title>
  <dc:subject>Mechanics of Materials</dc:subject>
  <dc:creator>B_HOSSEINPOUR</dc:creator>
  <cp:lastModifiedBy>B_HOSSEINPOUR</cp:lastModifiedBy>
  <cp:lastPrinted>2009-04-13T06:53:35Z</cp:lastPrinted>
  <dcterms:created xsi:type="dcterms:W3CDTF">2009-03-14T13:33:17Z</dcterms:created>
  <dcterms:modified xsi:type="dcterms:W3CDTF">2016-07-14T11:02:05Z</dcterms:modified>
</cp:coreProperties>
</file>